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Anndocs\Work\GeekyFinanceWomen\TrainingAssets\"/>
    </mc:Choice>
  </mc:AlternateContent>
  <xr:revisionPtr revIDLastSave="0" documentId="13_ncr:1_{99A9F5A9-F770-4B1C-8EEC-E10A5C6909A2}" xr6:coauthVersionLast="47" xr6:coauthVersionMax="47" xr10:uidLastSave="{00000000-0000-0000-0000-000000000000}"/>
  <bookViews>
    <workbookView xWindow="-98" yWindow="-98" windowWidth="28996" windowHeight="16395" xr2:uid="{2002CD8F-80B6-450B-9BD7-C1451BDC0747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2" i="1" l="1"/>
  <c r="P44" i="1" s="1"/>
  <c r="O42" i="1"/>
  <c r="O44" i="1" s="1"/>
  <c r="N42" i="1"/>
  <c r="N44" i="1" s="1"/>
  <c r="M42" i="1"/>
  <c r="M44" i="1" s="1"/>
  <c r="L42" i="1"/>
  <c r="L44" i="1" s="1"/>
  <c r="K42" i="1"/>
  <c r="K44" i="1" s="1"/>
  <c r="J42" i="1"/>
  <c r="J44" i="1" s="1"/>
  <c r="I42" i="1"/>
  <c r="I44" i="1" s="1"/>
  <c r="H42" i="1"/>
  <c r="H44" i="1" s="1"/>
  <c r="G42" i="1"/>
  <c r="G44" i="1" s="1"/>
  <c r="F42" i="1"/>
  <c r="F44" i="1" s="1"/>
  <c r="E42" i="1"/>
  <c r="Q43" i="1"/>
  <c r="E31" i="1"/>
  <c r="P29" i="1"/>
  <c r="O29" i="1"/>
  <c r="N29" i="1"/>
  <c r="M29" i="1"/>
  <c r="L29" i="1"/>
  <c r="K29" i="1"/>
  <c r="J29" i="1"/>
  <c r="I29" i="1"/>
  <c r="H29" i="1"/>
  <c r="G29" i="1"/>
  <c r="F29" i="1"/>
  <c r="E29" i="1"/>
  <c r="P30" i="1"/>
  <c r="O30" i="1"/>
  <c r="N30" i="1"/>
  <c r="M30" i="1"/>
  <c r="L30" i="1"/>
  <c r="K30" i="1"/>
  <c r="J30" i="1"/>
  <c r="I30" i="1"/>
  <c r="H30" i="1"/>
  <c r="G30" i="1"/>
  <c r="F30" i="1"/>
  <c r="E30" i="1"/>
  <c r="Q42" i="1" l="1"/>
  <c r="E44" i="1"/>
  <c r="E32" i="1"/>
  <c r="E37" i="1" s="1"/>
  <c r="Q44" i="1"/>
  <c r="P19" i="1"/>
  <c r="O19" i="1"/>
  <c r="N19" i="1"/>
  <c r="M19" i="1"/>
  <c r="L19" i="1"/>
  <c r="K19" i="1"/>
  <c r="J19" i="1"/>
  <c r="I19" i="1"/>
  <c r="H19" i="1"/>
  <c r="G19" i="1"/>
  <c r="F19" i="1"/>
  <c r="E19" i="1"/>
  <c r="Q16" i="1"/>
  <c r="Q15" i="1"/>
  <c r="P17" i="1"/>
  <c r="O17" i="1"/>
  <c r="O25" i="1" s="1"/>
  <c r="O27" i="1" s="1"/>
  <c r="N17" i="1"/>
  <c r="M17" i="1"/>
  <c r="L17" i="1"/>
  <c r="K17" i="1"/>
  <c r="K25" i="1" s="1"/>
  <c r="K27" i="1" s="1"/>
  <c r="J17" i="1"/>
  <c r="J25" i="1" s="1"/>
  <c r="J27" i="1" s="1"/>
  <c r="I17" i="1"/>
  <c r="H17" i="1"/>
  <c r="G17" i="1"/>
  <c r="F17" i="1"/>
  <c r="F25" i="1" s="1"/>
  <c r="F27" i="1" s="1"/>
  <c r="E17" i="1"/>
  <c r="Q12" i="1"/>
  <c r="F8" i="1"/>
  <c r="F31" i="1" s="1"/>
  <c r="F32" i="1" s="1"/>
  <c r="F37" i="1" s="1"/>
  <c r="E36" i="1" l="1"/>
  <c r="F51" i="1"/>
  <c r="F47" i="1"/>
  <c r="N21" i="1"/>
  <c r="F36" i="1"/>
  <c r="J51" i="1"/>
  <c r="J47" i="1"/>
  <c r="K51" i="1"/>
  <c r="K47" i="1"/>
  <c r="L21" i="1"/>
  <c r="G21" i="1"/>
  <c r="O47" i="1"/>
  <c r="O51" i="1"/>
  <c r="J21" i="1"/>
  <c r="E21" i="1"/>
  <c r="M21" i="1"/>
  <c r="K21" i="1"/>
  <c r="P21" i="1"/>
  <c r="I21" i="1"/>
  <c r="E25" i="1"/>
  <c r="E27" i="1" s="1"/>
  <c r="H21" i="1"/>
  <c r="L25" i="1"/>
  <c r="L27" i="1" s="1"/>
  <c r="M25" i="1"/>
  <c r="M27" i="1" s="1"/>
  <c r="G25" i="1"/>
  <c r="G27" i="1" s="1"/>
  <c r="F21" i="1"/>
  <c r="F34" i="1" s="1"/>
  <c r="H25" i="1"/>
  <c r="H27" i="1" s="1"/>
  <c r="P25" i="1"/>
  <c r="P27" i="1" s="1"/>
  <c r="O21" i="1"/>
  <c r="N25" i="1"/>
  <c r="N27" i="1" s="1"/>
  <c r="Q17" i="1"/>
  <c r="Q25" i="1" s="1"/>
  <c r="Q27" i="1" s="1"/>
  <c r="I25" i="1"/>
  <c r="I27" i="1" s="1"/>
  <c r="G8" i="1"/>
  <c r="G31" i="1" s="1"/>
  <c r="G32" i="1" s="1"/>
  <c r="E51" i="1" l="1"/>
  <c r="E47" i="1"/>
  <c r="E34" i="1"/>
  <c r="H47" i="1"/>
  <c r="H51" i="1"/>
  <c r="G37" i="1"/>
  <c r="G36" i="1"/>
  <c r="I51" i="1"/>
  <c r="I47" i="1"/>
  <c r="M51" i="1"/>
  <c r="M47" i="1"/>
  <c r="N51" i="1"/>
  <c r="N47" i="1"/>
  <c r="P47" i="1"/>
  <c r="P51" i="1"/>
  <c r="Q21" i="1"/>
  <c r="G34" i="1"/>
  <c r="G47" i="1"/>
  <c r="G48" i="1" s="1"/>
  <c r="G51" i="1"/>
  <c r="F48" i="1"/>
  <c r="L51" i="1"/>
  <c r="L47" i="1"/>
  <c r="F52" i="1"/>
  <c r="H8" i="1"/>
  <c r="H31" i="1" s="1"/>
  <c r="H32" i="1" s="1"/>
  <c r="G52" i="1" l="1"/>
  <c r="E48" i="1"/>
  <c r="Q47" i="1"/>
  <c r="H37" i="1"/>
  <c r="H36" i="1"/>
  <c r="E52" i="1"/>
  <c r="Q51" i="1"/>
  <c r="H34" i="1"/>
  <c r="H52" i="1" s="1"/>
  <c r="I8" i="1"/>
  <c r="I31" i="1" s="1"/>
  <c r="I32" i="1" s="1"/>
  <c r="H48" i="1" l="1"/>
  <c r="I36" i="1"/>
  <c r="I37" i="1"/>
  <c r="I34" i="1"/>
  <c r="J8" i="1"/>
  <c r="J31" i="1" s="1"/>
  <c r="J32" i="1" s="1"/>
  <c r="J37" i="1" l="1"/>
  <c r="J36" i="1"/>
  <c r="J34" i="1"/>
  <c r="I48" i="1"/>
  <c r="I52" i="1"/>
  <c r="K8" i="1"/>
  <c r="K31" i="1" s="1"/>
  <c r="K32" i="1" s="1"/>
  <c r="K37" i="1" l="1"/>
  <c r="K36" i="1"/>
  <c r="K34" i="1"/>
  <c r="J48" i="1"/>
  <c r="J52" i="1"/>
  <c r="L8" i="1"/>
  <c r="L31" i="1" s="1"/>
  <c r="L32" i="1" s="1"/>
  <c r="L37" i="1" l="1"/>
  <c r="L36" i="1"/>
  <c r="L34" i="1"/>
  <c r="K52" i="1"/>
  <c r="K48" i="1"/>
  <c r="M8" i="1"/>
  <c r="M31" i="1" s="1"/>
  <c r="M32" i="1" s="1"/>
  <c r="M37" i="1" l="1"/>
  <c r="M36" i="1"/>
  <c r="M34" i="1"/>
  <c r="L48" i="1"/>
  <c r="L52" i="1"/>
  <c r="N8" i="1"/>
  <c r="N31" i="1" s="1"/>
  <c r="N32" i="1" s="1"/>
  <c r="N37" i="1" l="1"/>
  <c r="N36" i="1"/>
  <c r="N34" i="1"/>
  <c r="M52" i="1"/>
  <c r="M48" i="1"/>
  <c r="O8" i="1"/>
  <c r="O31" i="1" s="1"/>
  <c r="O32" i="1" s="1"/>
  <c r="O37" i="1" l="1"/>
  <c r="O36" i="1"/>
  <c r="O34" i="1"/>
  <c r="N52" i="1"/>
  <c r="N48" i="1"/>
  <c r="P8" i="1"/>
  <c r="O52" i="1" l="1"/>
  <c r="O48" i="1"/>
  <c r="P31" i="1"/>
  <c r="P32" i="1" l="1"/>
  <c r="P36" i="1" l="1"/>
  <c r="P37" i="1"/>
  <c r="P34" i="1"/>
  <c r="P48" i="1" l="1"/>
  <c r="P52" i="1"/>
  <c r="Q52" i="1" s="1"/>
  <c r="Q34" i="1"/>
  <c r="Q48" i="1" s="1"/>
</calcChain>
</file>

<file path=xl/sharedStrings.xml><?xml version="1.0" encoding="utf-8"?>
<sst xmlns="http://schemas.openxmlformats.org/spreadsheetml/2006/main" count="47" uniqueCount="44">
  <si>
    <t>ANALYSIS FOR:</t>
  </si>
  <si>
    <t>EXPOSURE TO:</t>
  </si>
  <si>
    <t>FUNCTIONAL CURRENCY BASE:</t>
  </si>
  <si>
    <t>DATE OF ANALYSIS:</t>
  </si>
  <si>
    <t>US Supply Chain</t>
  </si>
  <si>
    <t>MXN</t>
  </si>
  <si>
    <t>USD</t>
  </si>
  <si>
    <t>Jan 5, 2024</t>
  </si>
  <si>
    <t>Fiscal 2024</t>
  </si>
  <si>
    <t>Total</t>
  </si>
  <si>
    <t>FX Risk Analysis</t>
  </si>
  <si>
    <t>Amouns in 000s except price and percentages</t>
  </si>
  <si>
    <t>EXPOSURE ANALYSIS</t>
  </si>
  <si>
    <t>Inflows (Outflows) in the exposure currency</t>
  </si>
  <si>
    <t>Cash Inflows</t>
  </si>
  <si>
    <t>Cash Outflows</t>
  </si>
  <si>
    <t>Net Exposure</t>
  </si>
  <si>
    <t>Budget Rate</t>
  </si>
  <si>
    <t>Intercompany Sales</t>
  </si>
  <si>
    <t>VOLATILITY ANALYSIS</t>
  </si>
  <si>
    <t>Net Exposure before Hedges</t>
  </si>
  <si>
    <t>Subtract: Hedges Outstanding</t>
  </si>
  <si>
    <t>Net Unhedged Exposure</t>
  </si>
  <si>
    <t>Confidence Level</t>
  </si>
  <si>
    <t>Periodic Volatility</t>
  </si>
  <si>
    <r>
      <t xml:space="preserve">Value at Risk </t>
    </r>
    <r>
      <rPr>
        <sz val="10"/>
        <color rgb="FF0070C0"/>
        <rFont val="Arial Narrow"/>
        <family val="2"/>
      </rPr>
      <t>(in funct ccy)</t>
    </r>
  </si>
  <si>
    <t>Potential Change in Rate</t>
  </si>
  <si>
    <t>Raw Material</t>
  </si>
  <si>
    <t>Other</t>
  </si>
  <si>
    <r>
      <t>Budgeted FCF</t>
    </r>
    <r>
      <rPr>
        <sz val="10"/>
        <color rgb="FF0070C0"/>
        <rFont val="Arial Narrow"/>
        <family val="2"/>
      </rPr>
      <t xml:space="preserve"> (in funct ccy)</t>
    </r>
  </si>
  <si>
    <t>Exchange Rate High</t>
  </si>
  <si>
    <t>Exchange Rate Low</t>
  </si>
  <si>
    <t>HEDGE ANALYSIS</t>
  </si>
  <si>
    <t>Instrument Type</t>
  </si>
  <si>
    <t>Forward</t>
  </si>
  <si>
    <t>Current Spot</t>
  </si>
  <si>
    <t>Forward Points</t>
  </si>
  <si>
    <t>Hedge Rate (all in)</t>
  </si>
  <si>
    <t>average</t>
  </si>
  <si>
    <t>Analysis of hedge versus spot</t>
  </si>
  <si>
    <t>(Cost)Benefit of forward points</t>
  </si>
  <si>
    <t>(Cost)Benefit versus VAR</t>
  </si>
  <si>
    <t>Analysis of hedge budget spot</t>
  </si>
  <si>
    <t>SAMPLE COMPANY for FX Risk Training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</si>
</sst>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.0_);_(* \(#,##0.0\);_(* &quot;-&quot;??_);_(@_)"/>
    <numFmt numFmtId="165" formatCode="_(* #,##0_);_(* \(#,##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 Narrow"/>
      <family val="2"/>
    </font>
    <font>
      <b/>
      <sz val="10"/>
      <color rgb="FF0070C0"/>
      <name val="Arial Narrow"/>
      <family val="2"/>
    </font>
    <font>
      <sz val="10"/>
      <color theme="1"/>
      <name val="Arial Narrow"/>
      <family val="2"/>
    </font>
    <font>
      <i/>
      <sz val="10"/>
      <color theme="1"/>
      <name val="Arial Narrow"/>
      <family val="2"/>
    </font>
    <font>
      <i/>
      <sz val="9"/>
      <color theme="1"/>
      <name val="Arial Narrow"/>
      <family val="2"/>
    </font>
    <font>
      <sz val="10"/>
      <color rgb="FF0070C0"/>
      <name val="Arial Narrow"/>
      <family val="2"/>
    </font>
    <font>
      <sz val="11"/>
      <color theme="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1">
    <xf numFmtId="0" fontId="0" fillId="0" borderId="0" xfId="0"/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right"/>
    </xf>
    <xf numFmtId="0" fontId="4" fillId="0" borderId="0" xfId="0" applyFont="1"/>
    <xf numFmtId="0" fontId="2" fillId="2" borderId="0" xfId="0" quotePrefix="1" applyFont="1" applyFill="1"/>
    <xf numFmtId="0" fontId="2" fillId="0" borderId="0" xfId="0" applyFont="1"/>
    <xf numFmtId="0" fontId="5" fillId="0" borderId="0" xfId="0" applyFont="1"/>
    <xf numFmtId="0" fontId="6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7" fillId="0" borderId="0" xfId="0" applyFont="1"/>
    <xf numFmtId="0" fontId="3" fillId="0" borderId="0" xfId="0" applyFont="1"/>
    <xf numFmtId="0" fontId="4" fillId="0" borderId="2" xfId="0" applyFont="1" applyBorder="1"/>
    <xf numFmtId="0" fontId="4" fillId="0" borderId="1" xfId="0" applyFont="1" applyBorder="1"/>
    <xf numFmtId="2" fontId="3" fillId="0" borderId="0" xfId="0" applyNumberFormat="1" applyFont="1" applyAlignment="1">
      <alignment horizontal="center"/>
    </xf>
    <xf numFmtId="2" fontId="4" fillId="0" borderId="0" xfId="0" applyNumberFormat="1" applyFont="1"/>
    <xf numFmtId="1" fontId="4" fillId="0" borderId="0" xfId="0" applyNumberFormat="1" applyFont="1"/>
    <xf numFmtId="165" fontId="2" fillId="0" borderId="0" xfId="1" applyNumberFormat="1" applyFont="1"/>
    <xf numFmtId="164" fontId="4" fillId="0" borderId="0" xfId="1" applyNumberFormat="1" applyFont="1"/>
    <xf numFmtId="165" fontId="4" fillId="0" borderId="0" xfId="1" applyNumberFormat="1" applyFont="1"/>
    <xf numFmtId="165" fontId="4" fillId="0" borderId="2" xfId="1" applyNumberFormat="1" applyFont="1" applyBorder="1"/>
    <xf numFmtId="9" fontId="4" fillId="0" borderId="0" xfId="2" applyFont="1"/>
    <xf numFmtId="9" fontId="3" fillId="0" borderId="0" xfId="2" applyFont="1" applyAlignment="1">
      <alignment horizontal="center"/>
    </xf>
    <xf numFmtId="165" fontId="3" fillId="0" borderId="0" xfId="1" applyNumberFormat="1" applyFont="1"/>
    <xf numFmtId="43" fontId="8" fillId="0" borderId="0" xfId="1" applyFont="1"/>
    <xf numFmtId="43" fontId="4" fillId="0" borderId="0" xfId="1" applyFont="1"/>
    <xf numFmtId="43" fontId="4" fillId="0" borderId="0" xfId="0" applyNumberFormat="1" applyFont="1"/>
    <xf numFmtId="0" fontId="5" fillId="0" borderId="2" xfId="0" applyFont="1" applyBorder="1" applyAlignment="1">
      <alignment horizontal="center"/>
    </xf>
    <xf numFmtId="164" fontId="4" fillId="0" borderId="0" xfId="0" applyNumberFormat="1" applyFont="1"/>
    <xf numFmtId="165" fontId="4" fillId="0" borderId="0" xfId="0" applyNumberFormat="1" applyFo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F93500-5DF6-4AC2-9741-7513402CDB71}">
  <dimension ref="B1:Q52"/>
  <sheetViews>
    <sheetView tabSelected="1" workbookViewId="0">
      <selection activeCell="T10" sqref="T10"/>
    </sheetView>
  </sheetViews>
  <sheetFormatPr defaultColWidth="8.9296875" defaultRowHeight="12.75" x14ac:dyDescent="0.35"/>
  <cols>
    <col min="1" max="1" width="2.59765625" style="4" customWidth="1"/>
    <col min="2" max="2" width="8.9296875" style="4"/>
    <col min="3" max="16" width="7.796875" style="4" customWidth="1"/>
    <col min="17" max="17" width="9.796875" style="4" customWidth="1"/>
    <col min="18" max="18" width="5.59765625" style="4" customWidth="1"/>
    <col min="19" max="16384" width="8.9296875" style="4"/>
  </cols>
  <sheetData>
    <row r="1" spans="2:17" x14ac:dyDescent="0.35">
      <c r="B1" s="6" t="s">
        <v>43</v>
      </c>
    </row>
    <row r="2" spans="2:17" x14ac:dyDescent="0.35">
      <c r="B2" s="6" t="s">
        <v>10</v>
      </c>
    </row>
    <row r="3" spans="2:17" x14ac:dyDescent="0.35">
      <c r="B3" s="8" t="s">
        <v>11</v>
      </c>
    </row>
    <row r="5" spans="2:17" x14ac:dyDescent="0.35">
      <c r="B5" s="1"/>
      <c r="C5" s="2" t="s">
        <v>0</v>
      </c>
      <c r="D5" s="1"/>
      <c r="E5" s="1" t="s">
        <v>4</v>
      </c>
      <c r="F5" s="1"/>
      <c r="G5" s="1"/>
      <c r="H5" s="1"/>
      <c r="I5" s="1"/>
      <c r="J5" s="3" t="s">
        <v>2</v>
      </c>
      <c r="K5" s="1" t="s">
        <v>6</v>
      </c>
      <c r="L5" s="1"/>
      <c r="M5" s="1"/>
      <c r="N5" s="1"/>
      <c r="O5" s="1"/>
      <c r="P5" s="1"/>
      <c r="Q5" s="1"/>
    </row>
    <row r="6" spans="2:17" x14ac:dyDescent="0.35">
      <c r="B6" s="1"/>
      <c r="C6" s="2" t="s">
        <v>1</v>
      </c>
      <c r="D6" s="1"/>
      <c r="E6" s="1" t="s">
        <v>5</v>
      </c>
      <c r="F6" s="1"/>
      <c r="G6" s="1"/>
      <c r="H6" s="1"/>
      <c r="I6" s="1"/>
      <c r="J6" s="3" t="s">
        <v>3</v>
      </c>
      <c r="K6" s="5" t="s">
        <v>7</v>
      </c>
      <c r="L6" s="1"/>
      <c r="M6" s="1"/>
      <c r="N6" s="1"/>
      <c r="O6" s="1"/>
      <c r="P6" s="1"/>
      <c r="Q6" s="1"/>
    </row>
    <row r="8" spans="2:17" ht="13.15" thickBot="1" x14ac:dyDescent="0.4">
      <c r="B8" s="9" t="s">
        <v>8</v>
      </c>
      <c r="C8" s="9"/>
      <c r="D8" s="9"/>
      <c r="E8" s="10">
        <v>0</v>
      </c>
      <c r="F8" s="10">
        <f>+E8+1</f>
        <v>1</v>
      </c>
      <c r="G8" s="10">
        <f t="shared" ref="G8:P8" si="0">+F8+1</f>
        <v>2</v>
      </c>
      <c r="H8" s="10">
        <f t="shared" si="0"/>
        <v>3</v>
      </c>
      <c r="I8" s="10">
        <f t="shared" si="0"/>
        <v>4</v>
      </c>
      <c r="J8" s="10">
        <f t="shared" si="0"/>
        <v>5</v>
      </c>
      <c r="K8" s="10">
        <f t="shared" si="0"/>
        <v>6</v>
      </c>
      <c r="L8" s="10">
        <f t="shared" si="0"/>
        <v>7</v>
      </c>
      <c r="M8" s="10">
        <f t="shared" si="0"/>
        <v>8</v>
      </c>
      <c r="N8" s="10">
        <f t="shared" si="0"/>
        <v>9</v>
      </c>
      <c r="O8" s="10">
        <f t="shared" si="0"/>
        <v>10</v>
      </c>
      <c r="P8" s="10">
        <f t="shared" si="0"/>
        <v>11</v>
      </c>
      <c r="Q8" s="10" t="s">
        <v>9</v>
      </c>
    </row>
    <row r="10" spans="2:17" x14ac:dyDescent="0.35">
      <c r="B10" s="12" t="s">
        <v>12</v>
      </c>
      <c r="E10" s="7" t="s">
        <v>13</v>
      </c>
    </row>
    <row r="11" spans="2:17" x14ac:dyDescent="0.35">
      <c r="B11" s="6" t="s">
        <v>14</v>
      </c>
    </row>
    <row r="12" spans="2:17" x14ac:dyDescent="0.35">
      <c r="B12" s="4" t="s">
        <v>18</v>
      </c>
      <c r="E12" s="20">
        <v>1000</v>
      </c>
      <c r="F12" s="20">
        <v>1000</v>
      </c>
      <c r="G12" s="20">
        <v>1000</v>
      </c>
      <c r="H12" s="20">
        <v>1000</v>
      </c>
      <c r="I12" s="20">
        <v>1000</v>
      </c>
      <c r="J12" s="20">
        <v>1000</v>
      </c>
      <c r="K12" s="20">
        <v>1000</v>
      </c>
      <c r="L12" s="20">
        <v>1000</v>
      </c>
      <c r="M12" s="20">
        <v>1000</v>
      </c>
      <c r="N12" s="20">
        <v>1000</v>
      </c>
      <c r="O12" s="20">
        <v>1000</v>
      </c>
      <c r="P12" s="20">
        <v>1000</v>
      </c>
      <c r="Q12" s="20">
        <f>SUM(E12:P12)</f>
        <v>12000</v>
      </c>
    </row>
    <row r="13" spans="2:17" x14ac:dyDescent="0.35"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17" x14ac:dyDescent="0.35">
      <c r="B14" s="6" t="s">
        <v>15</v>
      </c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17" x14ac:dyDescent="0.35">
      <c r="B15" s="4" t="s">
        <v>27</v>
      </c>
      <c r="E15" s="20">
        <v>-12000</v>
      </c>
      <c r="F15" s="20">
        <v>-12000</v>
      </c>
      <c r="G15" s="20">
        <v>-12000</v>
      </c>
      <c r="H15" s="20">
        <v>-12000</v>
      </c>
      <c r="I15" s="20">
        <v>-12000</v>
      </c>
      <c r="J15" s="20">
        <v>-12000</v>
      </c>
      <c r="K15" s="20">
        <v>-12000</v>
      </c>
      <c r="L15" s="20">
        <v>-12000</v>
      </c>
      <c r="M15" s="20">
        <v>-12000</v>
      </c>
      <c r="N15" s="20">
        <v>-12000</v>
      </c>
      <c r="O15" s="20">
        <v>-12000</v>
      </c>
      <c r="P15" s="20">
        <v>-12000</v>
      </c>
      <c r="Q15" s="20">
        <f t="shared" ref="Q15:Q16" si="1">SUM(E15:P15)</f>
        <v>-144000</v>
      </c>
    </row>
    <row r="16" spans="2:17" x14ac:dyDescent="0.35">
      <c r="B16" s="13" t="s">
        <v>28</v>
      </c>
      <c r="C16" s="13"/>
      <c r="D16" s="13"/>
      <c r="E16" s="21"/>
      <c r="F16" s="21"/>
      <c r="G16" s="21">
        <v>-5000</v>
      </c>
      <c r="H16" s="21"/>
      <c r="I16" s="21"/>
      <c r="J16" s="21">
        <v>-5000</v>
      </c>
      <c r="K16" s="21"/>
      <c r="L16" s="21"/>
      <c r="M16" s="21">
        <v>-5000</v>
      </c>
      <c r="N16" s="21"/>
      <c r="O16" s="21"/>
      <c r="P16" s="21">
        <v>-5000</v>
      </c>
      <c r="Q16" s="21">
        <f t="shared" si="1"/>
        <v>-20000</v>
      </c>
    </row>
    <row r="17" spans="2:17" x14ac:dyDescent="0.35">
      <c r="B17" s="6" t="s">
        <v>16</v>
      </c>
      <c r="C17" s="6"/>
      <c r="D17" s="6"/>
      <c r="E17" s="18">
        <f>SUM(E12:E16)</f>
        <v>-11000</v>
      </c>
      <c r="F17" s="18">
        <f t="shared" ref="F17:Q17" si="2">SUM(F12:F16)</f>
        <v>-11000</v>
      </c>
      <c r="G17" s="18">
        <f t="shared" si="2"/>
        <v>-16000</v>
      </c>
      <c r="H17" s="18">
        <f t="shared" si="2"/>
        <v>-11000</v>
      </c>
      <c r="I17" s="18">
        <f t="shared" si="2"/>
        <v>-11000</v>
      </c>
      <c r="J17" s="18">
        <f t="shared" si="2"/>
        <v>-16000</v>
      </c>
      <c r="K17" s="18">
        <f t="shared" si="2"/>
        <v>-11000</v>
      </c>
      <c r="L17" s="18">
        <f t="shared" si="2"/>
        <v>-11000</v>
      </c>
      <c r="M17" s="18">
        <f t="shared" si="2"/>
        <v>-16000</v>
      </c>
      <c r="N17" s="18">
        <f t="shared" si="2"/>
        <v>-11000</v>
      </c>
      <c r="O17" s="18">
        <f t="shared" si="2"/>
        <v>-11000</v>
      </c>
      <c r="P17" s="18">
        <f t="shared" si="2"/>
        <v>-16000</v>
      </c>
      <c r="Q17" s="18">
        <f t="shared" si="2"/>
        <v>-152000</v>
      </c>
    </row>
    <row r="19" spans="2:17" x14ac:dyDescent="0.35">
      <c r="B19" s="4" t="s">
        <v>17</v>
      </c>
      <c r="D19" s="15">
        <v>12</v>
      </c>
      <c r="E19" s="17">
        <f>+$D$19</f>
        <v>12</v>
      </c>
      <c r="F19" s="17">
        <f t="shared" ref="F19:P19" si="3">+$D$19</f>
        <v>12</v>
      </c>
      <c r="G19" s="17">
        <f t="shared" si="3"/>
        <v>12</v>
      </c>
      <c r="H19" s="17">
        <f t="shared" si="3"/>
        <v>12</v>
      </c>
      <c r="I19" s="17">
        <f t="shared" si="3"/>
        <v>12</v>
      </c>
      <c r="J19" s="17">
        <f t="shared" si="3"/>
        <v>12</v>
      </c>
      <c r="K19" s="17">
        <f t="shared" si="3"/>
        <v>12</v>
      </c>
      <c r="L19" s="17">
        <f t="shared" si="3"/>
        <v>12</v>
      </c>
      <c r="M19" s="17">
        <f t="shared" si="3"/>
        <v>12</v>
      </c>
      <c r="N19" s="17">
        <f t="shared" si="3"/>
        <v>12</v>
      </c>
      <c r="O19" s="17">
        <f t="shared" si="3"/>
        <v>12</v>
      </c>
      <c r="P19" s="17">
        <f t="shared" si="3"/>
        <v>12</v>
      </c>
    </row>
    <row r="21" spans="2:17" x14ac:dyDescent="0.35">
      <c r="B21" s="12" t="s">
        <v>29</v>
      </c>
      <c r="C21" s="12"/>
      <c r="D21" s="12"/>
      <c r="E21" s="24">
        <f>+E17/E19</f>
        <v>-916.66666666666663</v>
      </c>
      <c r="F21" s="24">
        <f t="shared" ref="F21:P21" si="4">+F17/F19</f>
        <v>-916.66666666666663</v>
      </c>
      <c r="G21" s="24">
        <f t="shared" si="4"/>
        <v>-1333.3333333333333</v>
      </c>
      <c r="H21" s="24">
        <f t="shared" si="4"/>
        <v>-916.66666666666663</v>
      </c>
      <c r="I21" s="24">
        <f t="shared" si="4"/>
        <v>-916.66666666666663</v>
      </c>
      <c r="J21" s="24">
        <f t="shared" si="4"/>
        <v>-1333.3333333333333</v>
      </c>
      <c r="K21" s="24">
        <f t="shared" si="4"/>
        <v>-916.66666666666663</v>
      </c>
      <c r="L21" s="24">
        <f t="shared" si="4"/>
        <v>-916.66666666666663</v>
      </c>
      <c r="M21" s="24">
        <f t="shared" si="4"/>
        <v>-1333.3333333333333</v>
      </c>
      <c r="N21" s="24">
        <f t="shared" si="4"/>
        <v>-916.66666666666663</v>
      </c>
      <c r="O21" s="24">
        <f t="shared" si="4"/>
        <v>-916.66666666666663</v>
      </c>
      <c r="P21" s="24">
        <f t="shared" si="4"/>
        <v>-1333.3333333333333</v>
      </c>
      <c r="Q21" s="24">
        <f>SUM(E21:P21)</f>
        <v>-12666.666666666666</v>
      </c>
    </row>
    <row r="22" spans="2:17" ht="13.15" thickBot="1" x14ac:dyDescent="0.4"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</row>
    <row r="24" spans="2:17" x14ac:dyDescent="0.35">
      <c r="B24" s="12" t="s">
        <v>19</v>
      </c>
    </row>
    <row r="25" spans="2:17" x14ac:dyDescent="0.35">
      <c r="B25" s="4" t="s">
        <v>20</v>
      </c>
      <c r="E25" s="20">
        <f>+E17</f>
        <v>-11000</v>
      </c>
      <c r="F25" s="20">
        <f t="shared" ref="F25:Q25" si="5">+F17</f>
        <v>-11000</v>
      </c>
      <c r="G25" s="20">
        <f t="shared" si="5"/>
        <v>-16000</v>
      </c>
      <c r="H25" s="20">
        <f t="shared" si="5"/>
        <v>-11000</v>
      </c>
      <c r="I25" s="20">
        <f t="shared" si="5"/>
        <v>-11000</v>
      </c>
      <c r="J25" s="20">
        <f t="shared" si="5"/>
        <v>-16000</v>
      </c>
      <c r="K25" s="20">
        <f t="shared" si="5"/>
        <v>-11000</v>
      </c>
      <c r="L25" s="20">
        <f t="shared" si="5"/>
        <v>-11000</v>
      </c>
      <c r="M25" s="20">
        <f t="shared" si="5"/>
        <v>-16000</v>
      </c>
      <c r="N25" s="20">
        <f t="shared" si="5"/>
        <v>-11000</v>
      </c>
      <c r="O25" s="20">
        <f t="shared" si="5"/>
        <v>-11000</v>
      </c>
      <c r="P25" s="20">
        <f t="shared" si="5"/>
        <v>-16000</v>
      </c>
      <c r="Q25" s="20">
        <f t="shared" si="5"/>
        <v>-152000</v>
      </c>
    </row>
    <row r="26" spans="2:17" x14ac:dyDescent="0.35">
      <c r="B26" s="13" t="s">
        <v>21</v>
      </c>
      <c r="C26" s="13"/>
      <c r="D26" s="13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</row>
    <row r="27" spans="2:17" x14ac:dyDescent="0.35">
      <c r="B27" s="6" t="s">
        <v>22</v>
      </c>
      <c r="C27" s="6"/>
      <c r="D27" s="6"/>
      <c r="E27" s="18">
        <f>SUM(E25:E26)</f>
        <v>-11000</v>
      </c>
      <c r="F27" s="18">
        <f t="shared" ref="F27:Q27" si="6">SUM(F25:F26)</f>
        <v>-11000</v>
      </c>
      <c r="G27" s="18">
        <f t="shared" si="6"/>
        <v>-16000</v>
      </c>
      <c r="H27" s="18">
        <f t="shared" si="6"/>
        <v>-11000</v>
      </c>
      <c r="I27" s="18">
        <f t="shared" si="6"/>
        <v>-11000</v>
      </c>
      <c r="J27" s="18">
        <f t="shared" si="6"/>
        <v>-16000</v>
      </c>
      <c r="K27" s="18">
        <f t="shared" si="6"/>
        <v>-11000</v>
      </c>
      <c r="L27" s="18">
        <f t="shared" si="6"/>
        <v>-11000</v>
      </c>
      <c r="M27" s="18">
        <f t="shared" si="6"/>
        <v>-16000</v>
      </c>
      <c r="N27" s="18">
        <f t="shared" si="6"/>
        <v>-11000</v>
      </c>
      <c r="O27" s="18">
        <f t="shared" si="6"/>
        <v>-11000</v>
      </c>
      <c r="P27" s="18">
        <f t="shared" si="6"/>
        <v>-16000</v>
      </c>
      <c r="Q27" s="18">
        <f t="shared" si="6"/>
        <v>-152000</v>
      </c>
    </row>
    <row r="29" spans="2:17" x14ac:dyDescent="0.35">
      <c r="B29" s="4" t="s">
        <v>17</v>
      </c>
      <c r="D29" s="15">
        <v>12</v>
      </c>
      <c r="E29" s="17">
        <f>+$D$19</f>
        <v>12</v>
      </c>
      <c r="F29" s="17">
        <f t="shared" ref="F29:P29" si="7">+$D$19</f>
        <v>12</v>
      </c>
      <c r="G29" s="17">
        <f t="shared" si="7"/>
        <v>12</v>
      </c>
      <c r="H29" s="17">
        <f t="shared" si="7"/>
        <v>12</v>
      </c>
      <c r="I29" s="17">
        <f t="shared" si="7"/>
        <v>12</v>
      </c>
      <c r="J29" s="17">
        <f t="shared" si="7"/>
        <v>12</v>
      </c>
      <c r="K29" s="17">
        <f t="shared" si="7"/>
        <v>12</v>
      </c>
      <c r="L29" s="17">
        <f t="shared" si="7"/>
        <v>12</v>
      </c>
      <c r="M29" s="17">
        <f t="shared" si="7"/>
        <v>12</v>
      </c>
      <c r="N29" s="17">
        <f t="shared" si="7"/>
        <v>12</v>
      </c>
      <c r="O29" s="17">
        <f t="shared" si="7"/>
        <v>12</v>
      </c>
      <c r="P29" s="17">
        <f t="shared" si="7"/>
        <v>12</v>
      </c>
    </row>
    <row r="30" spans="2:17" x14ac:dyDescent="0.35">
      <c r="B30" s="4" t="s">
        <v>23</v>
      </c>
      <c r="D30" s="23">
        <v>0.95</v>
      </c>
      <c r="E30" s="16">
        <f>_xlfn.NORM.S.INV($D$30)</f>
        <v>1.6448536269514715</v>
      </c>
      <c r="F30" s="16">
        <f t="shared" ref="F30:P30" si="8">_xlfn.NORM.S.INV($D$30)</f>
        <v>1.6448536269514715</v>
      </c>
      <c r="G30" s="16">
        <f t="shared" si="8"/>
        <v>1.6448536269514715</v>
      </c>
      <c r="H30" s="16">
        <f t="shared" si="8"/>
        <v>1.6448536269514715</v>
      </c>
      <c r="I30" s="16">
        <f t="shared" si="8"/>
        <v>1.6448536269514715</v>
      </c>
      <c r="J30" s="16">
        <f t="shared" si="8"/>
        <v>1.6448536269514715</v>
      </c>
      <c r="K30" s="16">
        <f t="shared" si="8"/>
        <v>1.6448536269514715</v>
      </c>
      <c r="L30" s="16">
        <f t="shared" si="8"/>
        <v>1.6448536269514715</v>
      </c>
      <c r="M30" s="16">
        <f t="shared" si="8"/>
        <v>1.6448536269514715</v>
      </c>
      <c r="N30" s="16">
        <f t="shared" si="8"/>
        <v>1.6448536269514715</v>
      </c>
      <c r="O30" s="16">
        <f t="shared" si="8"/>
        <v>1.6448536269514715</v>
      </c>
      <c r="P30" s="16">
        <f t="shared" si="8"/>
        <v>1.6448536269514715</v>
      </c>
    </row>
    <row r="31" spans="2:17" x14ac:dyDescent="0.35">
      <c r="B31" s="4" t="s">
        <v>24</v>
      </c>
      <c r="D31" s="23">
        <v>0.13</v>
      </c>
      <c r="E31" s="22">
        <f>$D$31*SQRT(E8/12)</f>
        <v>0</v>
      </c>
      <c r="F31" s="22">
        <f t="shared" ref="F31:P31" si="9">$D$31*SQRT(F8/12)</f>
        <v>3.7527767497325677E-2</v>
      </c>
      <c r="G31" s="22">
        <f t="shared" si="9"/>
        <v>5.3072277760302197E-2</v>
      </c>
      <c r="H31" s="22">
        <f t="shared" si="9"/>
        <v>6.5000000000000002E-2</v>
      </c>
      <c r="I31" s="22">
        <f t="shared" si="9"/>
        <v>7.5055534994651354E-2</v>
      </c>
      <c r="J31" s="22">
        <f t="shared" si="9"/>
        <v>8.3914639167827362E-2</v>
      </c>
      <c r="K31" s="22">
        <f t="shared" si="9"/>
        <v>9.1923881554251186E-2</v>
      </c>
      <c r="L31" s="22">
        <f t="shared" si="9"/>
        <v>9.9289140057376546E-2</v>
      </c>
      <c r="M31" s="22">
        <f t="shared" si="9"/>
        <v>0.10614455552060439</v>
      </c>
      <c r="N31" s="22">
        <f t="shared" si="9"/>
        <v>0.11258330249197702</v>
      </c>
      <c r="O31" s="22">
        <f t="shared" si="9"/>
        <v>0.118673220792786</v>
      </c>
      <c r="P31" s="22">
        <f t="shared" si="9"/>
        <v>0.12446552400832396</v>
      </c>
      <c r="Q31" s="22"/>
    </row>
    <row r="32" spans="2:17" x14ac:dyDescent="0.35">
      <c r="B32" s="4" t="s">
        <v>26</v>
      </c>
      <c r="D32" s="23"/>
      <c r="E32" s="26">
        <f>+E31*E30*E29</f>
        <v>0</v>
      </c>
      <c r="F32" s="26">
        <f t="shared" ref="F32:P32" si="10">+F31*F30*F29</f>
        <v>0.74073221375241227</v>
      </c>
      <c r="G32" s="26">
        <f t="shared" si="10"/>
        <v>1.0475535427753078</v>
      </c>
      <c r="H32" s="26">
        <f t="shared" si="10"/>
        <v>1.2829858290221479</v>
      </c>
      <c r="I32" s="26">
        <f t="shared" si="10"/>
        <v>1.4814644275048245</v>
      </c>
      <c r="J32" s="26">
        <f t="shared" si="10"/>
        <v>1.6563275830742981</v>
      </c>
      <c r="K32" s="26">
        <f t="shared" si="10"/>
        <v>1.8144159597356104</v>
      </c>
      <c r="L32" s="26">
        <f t="shared" si="10"/>
        <v>1.9597932256832213</v>
      </c>
      <c r="M32" s="26">
        <f t="shared" si="10"/>
        <v>2.0951070855506155</v>
      </c>
      <c r="N32" s="26">
        <f t="shared" si="10"/>
        <v>2.2221966412572365</v>
      </c>
      <c r="O32" s="26">
        <f t="shared" si="10"/>
        <v>2.3424009317163219</v>
      </c>
      <c r="P32" s="26">
        <f t="shared" si="10"/>
        <v>2.4567308231460854</v>
      </c>
      <c r="Q32" s="22"/>
    </row>
    <row r="33" spans="2:17" ht="13.5" x14ac:dyDescent="0.35"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</row>
    <row r="34" spans="2:17" x14ac:dyDescent="0.35">
      <c r="B34" s="12" t="s">
        <v>25</v>
      </c>
      <c r="C34" s="11"/>
      <c r="D34" s="11"/>
      <c r="E34" s="24">
        <f>-(+E27/(+E29+E32))+E21</f>
        <v>0</v>
      </c>
      <c r="F34" s="24">
        <f>-(+F27/(+F29+F32))+F21</f>
        <v>-53.293995814473192</v>
      </c>
      <c r="G34" s="24">
        <f t="shared" ref="G34:P34" si="11">-(+G27/(+G29+G32))+G21</f>
        <v>-107.04980458249543</v>
      </c>
      <c r="H34" s="24">
        <f t="shared" si="11"/>
        <v>-88.539606863141671</v>
      </c>
      <c r="I34" s="24">
        <f t="shared" si="11"/>
        <v>-100.73156858059758</v>
      </c>
      <c r="J34" s="24">
        <f t="shared" si="11"/>
        <v>-161.71527550126575</v>
      </c>
      <c r="K34" s="24">
        <f t="shared" si="11"/>
        <v>-120.39702833658373</v>
      </c>
      <c r="L34" s="24">
        <f t="shared" si="11"/>
        <v>-128.68937916915513</v>
      </c>
      <c r="M34" s="24">
        <f t="shared" si="11"/>
        <v>-198.18764746606121</v>
      </c>
      <c r="N34" s="24">
        <f t="shared" si="11"/>
        <v>-143.22777551183276</v>
      </c>
      <c r="O34" s="24">
        <f t="shared" si="11"/>
        <v>-149.71000073809421</v>
      </c>
      <c r="P34" s="24">
        <f t="shared" si="11"/>
        <v>-226.5824229281227</v>
      </c>
      <c r="Q34" s="24">
        <f>SUM(E34:P34)</f>
        <v>-1478.1245054918234</v>
      </c>
    </row>
    <row r="36" spans="2:17" x14ac:dyDescent="0.35">
      <c r="B36" s="4" t="s">
        <v>30</v>
      </c>
      <c r="E36" s="27">
        <f>+E29+E32</f>
        <v>12</v>
      </c>
      <c r="F36" s="27">
        <f t="shared" ref="F36:P36" si="12">+F29+F32</f>
        <v>12.740732213752413</v>
      </c>
      <c r="G36" s="27">
        <f t="shared" si="12"/>
        <v>13.047553542775308</v>
      </c>
      <c r="H36" s="27">
        <f t="shared" si="12"/>
        <v>13.282985829022149</v>
      </c>
      <c r="I36" s="27">
        <f t="shared" si="12"/>
        <v>13.481464427504825</v>
      </c>
      <c r="J36" s="27">
        <f t="shared" si="12"/>
        <v>13.656327583074297</v>
      </c>
      <c r="K36" s="27">
        <f t="shared" si="12"/>
        <v>13.81441595973561</v>
      </c>
      <c r="L36" s="27">
        <f t="shared" si="12"/>
        <v>13.959793225683221</v>
      </c>
      <c r="M36" s="27">
        <f t="shared" si="12"/>
        <v>14.095107085550616</v>
      </c>
      <c r="N36" s="27">
        <f t="shared" si="12"/>
        <v>14.222196641257236</v>
      </c>
      <c r="O36" s="27">
        <f t="shared" si="12"/>
        <v>14.342400931716321</v>
      </c>
      <c r="P36" s="27">
        <f t="shared" si="12"/>
        <v>14.456730823146085</v>
      </c>
    </row>
    <row r="37" spans="2:17" x14ac:dyDescent="0.35">
      <c r="B37" s="4" t="s">
        <v>31</v>
      </c>
      <c r="E37" s="27">
        <f>+E29-E32</f>
        <v>12</v>
      </c>
      <c r="F37" s="27">
        <f t="shared" ref="F37:P37" si="13">+F29-F32</f>
        <v>11.259267786247587</v>
      </c>
      <c r="G37" s="27">
        <f t="shared" si="13"/>
        <v>10.952446457224692</v>
      </c>
      <c r="H37" s="27">
        <f t="shared" si="13"/>
        <v>10.717014170977851</v>
      </c>
      <c r="I37" s="27">
        <f t="shared" si="13"/>
        <v>10.518535572495175</v>
      </c>
      <c r="J37" s="27">
        <f t="shared" si="13"/>
        <v>10.343672416925703</v>
      </c>
      <c r="K37" s="27">
        <f t="shared" si="13"/>
        <v>10.18558404026439</v>
      </c>
      <c r="L37" s="27">
        <f t="shared" si="13"/>
        <v>10.040206774316779</v>
      </c>
      <c r="M37" s="27">
        <f t="shared" si="13"/>
        <v>9.904892914449384</v>
      </c>
      <c r="N37" s="27">
        <f t="shared" si="13"/>
        <v>9.777803358742764</v>
      </c>
      <c r="O37" s="27">
        <f t="shared" si="13"/>
        <v>9.6575990682836785</v>
      </c>
      <c r="P37" s="27">
        <f t="shared" si="13"/>
        <v>9.5432691768539151</v>
      </c>
    </row>
    <row r="38" spans="2:17" ht="13.15" thickBot="1" x14ac:dyDescent="0.4"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</row>
    <row r="40" spans="2:17" x14ac:dyDescent="0.35">
      <c r="B40" s="12" t="s">
        <v>32</v>
      </c>
    </row>
    <row r="41" spans="2:17" x14ac:dyDescent="0.35">
      <c r="B41" s="4" t="s">
        <v>33</v>
      </c>
      <c r="E41" s="6" t="s">
        <v>34</v>
      </c>
      <c r="Q41" s="28" t="s">
        <v>38</v>
      </c>
    </row>
    <row r="42" spans="2:17" x14ac:dyDescent="0.35">
      <c r="B42" s="4" t="s">
        <v>35</v>
      </c>
      <c r="D42" s="15">
        <v>12.96</v>
      </c>
      <c r="E42" s="16">
        <f>+$D$42</f>
        <v>12.96</v>
      </c>
      <c r="F42" s="16">
        <f t="shared" ref="F42:P42" si="14">+$D$42</f>
        <v>12.96</v>
      </c>
      <c r="G42" s="16">
        <f t="shared" si="14"/>
        <v>12.96</v>
      </c>
      <c r="H42" s="16">
        <f t="shared" si="14"/>
        <v>12.96</v>
      </c>
      <c r="I42" s="16">
        <f t="shared" si="14"/>
        <v>12.96</v>
      </c>
      <c r="J42" s="16">
        <f t="shared" si="14"/>
        <v>12.96</v>
      </c>
      <c r="K42" s="16">
        <f t="shared" si="14"/>
        <v>12.96</v>
      </c>
      <c r="L42" s="16">
        <f t="shared" si="14"/>
        <v>12.96</v>
      </c>
      <c r="M42" s="16">
        <f t="shared" si="14"/>
        <v>12.96</v>
      </c>
      <c r="N42" s="16">
        <f t="shared" si="14"/>
        <v>12.96</v>
      </c>
      <c r="O42" s="16">
        <f t="shared" si="14"/>
        <v>12.96</v>
      </c>
      <c r="P42" s="16">
        <f t="shared" si="14"/>
        <v>12.96</v>
      </c>
      <c r="Q42" s="16">
        <f>AVERAGE(E42:P42)</f>
        <v>12.960000000000006</v>
      </c>
    </row>
    <row r="43" spans="2:17" x14ac:dyDescent="0.35">
      <c r="B43" s="13" t="s">
        <v>36</v>
      </c>
      <c r="C43" s="13"/>
      <c r="D43" s="13"/>
      <c r="E43" s="13"/>
      <c r="F43" s="13">
        <v>518</v>
      </c>
      <c r="G43" s="13">
        <v>951</v>
      </c>
      <c r="H43" s="13">
        <v>1398</v>
      </c>
      <c r="I43" s="13">
        <v>1816</v>
      </c>
      <c r="J43" s="13">
        <v>2217</v>
      </c>
      <c r="K43" s="13">
        <v>2661</v>
      </c>
      <c r="L43" s="13">
        <v>3095</v>
      </c>
      <c r="M43" s="13">
        <v>3529</v>
      </c>
      <c r="N43" s="13">
        <v>3921</v>
      </c>
      <c r="O43" s="13">
        <v>4407</v>
      </c>
      <c r="P43" s="13">
        <v>4862</v>
      </c>
      <c r="Q43" s="21">
        <f>AVERAGE(E43:P43)</f>
        <v>2670.4545454545455</v>
      </c>
    </row>
    <row r="44" spans="2:17" x14ac:dyDescent="0.35">
      <c r="B44" s="4" t="s">
        <v>37</v>
      </c>
      <c r="E44" s="16">
        <f>+E42+(E43/10000)</f>
        <v>12.96</v>
      </c>
      <c r="F44" s="16">
        <f>+F42+(F43/10000)</f>
        <v>13.011800000000001</v>
      </c>
      <c r="G44" s="16">
        <f t="shared" ref="G44:P44" si="15">+G42+(G43/10000)</f>
        <v>13.055100000000001</v>
      </c>
      <c r="H44" s="16">
        <f t="shared" si="15"/>
        <v>13.0998</v>
      </c>
      <c r="I44" s="16">
        <f t="shared" si="15"/>
        <v>13.1416</v>
      </c>
      <c r="J44" s="16">
        <f t="shared" si="15"/>
        <v>13.181700000000001</v>
      </c>
      <c r="K44" s="16">
        <f t="shared" si="15"/>
        <v>13.226100000000001</v>
      </c>
      <c r="L44" s="16">
        <f t="shared" si="15"/>
        <v>13.269500000000001</v>
      </c>
      <c r="M44" s="16">
        <f t="shared" si="15"/>
        <v>13.312900000000001</v>
      </c>
      <c r="N44" s="16">
        <f t="shared" si="15"/>
        <v>13.3521</v>
      </c>
      <c r="O44" s="16">
        <f t="shared" si="15"/>
        <v>13.400700000000001</v>
      </c>
      <c r="P44" s="16">
        <f t="shared" si="15"/>
        <v>13.446200000000001</v>
      </c>
      <c r="Q44" s="16">
        <f>AVERAGE(E44:P44)</f>
        <v>13.204791666666667</v>
      </c>
    </row>
    <row r="46" spans="2:17" x14ac:dyDescent="0.35">
      <c r="B46" s="6" t="s">
        <v>39</v>
      </c>
    </row>
    <row r="47" spans="2:17" x14ac:dyDescent="0.35">
      <c r="B47" s="4" t="s">
        <v>40</v>
      </c>
      <c r="E47" s="29">
        <f>+(+E$27/E$44)-(+E$27/E$42)</f>
        <v>0</v>
      </c>
      <c r="F47" s="29">
        <f t="shared" ref="F47:P47" si="16">+(+F27/F44)-(+F27/F42)</f>
        <v>3.3789367637617715</v>
      </c>
      <c r="G47" s="29">
        <f t="shared" si="16"/>
        <v>8.9932216074491862</v>
      </c>
      <c r="H47" s="29">
        <f t="shared" si="16"/>
        <v>9.0579556487432455</v>
      </c>
      <c r="I47" s="29">
        <f t="shared" si="16"/>
        <v>11.728845990528953</v>
      </c>
      <c r="J47" s="29">
        <f t="shared" si="16"/>
        <v>20.763915405729449</v>
      </c>
      <c r="K47" s="29">
        <f t="shared" si="16"/>
        <v>17.076574461215387</v>
      </c>
      <c r="L47" s="29">
        <f t="shared" si="16"/>
        <v>19.796744506919481</v>
      </c>
      <c r="M47" s="29">
        <f t="shared" si="16"/>
        <v>32.726078641444019</v>
      </c>
      <c r="N47" s="29">
        <f t="shared" si="16"/>
        <v>24.924987524503649</v>
      </c>
      <c r="O47" s="29">
        <f t="shared" si="16"/>
        <v>27.912790072602547</v>
      </c>
      <c r="P47" s="29">
        <f t="shared" si="16"/>
        <v>44.640635538683682</v>
      </c>
      <c r="Q47" s="19">
        <f>SUM(E47:P47)</f>
        <v>221.00068616158137</v>
      </c>
    </row>
    <row r="48" spans="2:17" x14ac:dyDescent="0.35">
      <c r="B48" s="4" t="s">
        <v>41</v>
      </c>
      <c r="E48" s="30">
        <f>+E47-E$34</f>
        <v>0</v>
      </c>
      <c r="F48" s="30">
        <f t="shared" ref="F48:Q48" si="17">+F47-F34</f>
        <v>56.672932578234963</v>
      </c>
      <c r="G48" s="30">
        <f t="shared" si="17"/>
        <v>116.04302618994461</v>
      </c>
      <c r="H48" s="30">
        <f t="shared" si="17"/>
        <v>97.597562511884917</v>
      </c>
      <c r="I48" s="30">
        <f t="shared" si="17"/>
        <v>112.46041457112653</v>
      </c>
      <c r="J48" s="30">
        <f t="shared" si="17"/>
        <v>182.4791909069952</v>
      </c>
      <c r="K48" s="30">
        <f t="shared" si="17"/>
        <v>137.47360279779912</v>
      </c>
      <c r="L48" s="30">
        <f t="shared" si="17"/>
        <v>148.48612367607461</v>
      </c>
      <c r="M48" s="30">
        <f t="shared" si="17"/>
        <v>230.91372610750523</v>
      </c>
      <c r="N48" s="30">
        <f t="shared" si="17"/>
        <v>168.15276303633641</v>
      </c>
      <c r="O48" s="30">
        <f t="shared" si="17"/>
        <v>177.62279081069676</v>
      </c>
      <c r="P48" s="30">
        <f t="shared" si="17"/>
        <v>271.22305846680638</v>
      </c>
      <c r="Q48" s="30">
        <f t="shared" si="17"/>
        <v>1699.1251916534047</v>
      </c>
    </row>
    <row r="50" spans="2:17" x14ac:dyDescent="0.35">
      <c r="B50" s="6" t="s">
        <v>42</v>
      </c>
    </row>
    <row r="51" spans="2:17" x14ac:dyDescent="0.35">
      <c r="B51" s="4" t="s">
        <v>40</v>
      </c>
      <c r="E51" s="29">
        <f>+(+E$27/E$44)-(+E$27/E$19)</f>
        <v>67.90123456790127</v>
      </c>
      <c r="F51" s="29">
        <f t="shared" ref="F51:P51" si="18">+(+F$27/F$44)-(+F$27/F$19)</f>
        <v>71.280171331663041</v>
      </c>
      <c r="G51" s="29">
        <f t="shared" si="18"/>
        <v>107.75865370621455</v>
      </c>
      <c r="H51" s="29">
        <f t="shared" si="18"/>
        <v>76.959190216644515</v>
      </c>
      <c r="I51" s="29">
        <f t="shared" si="18"/>
        <v>79.630080558430222</v>
      </c>
      <c r="J51" s="29">
        <f t="shared" si="18"/>
        <v>119.52934750449481</v>
      </c>
      <c r="K51" s="29">
        <f t="shared" si="18"/>
        <v>84.977809029116656</v>
      </c>
      <c r="L51" s="29">
        <f t="shared" si="18"/>
        <v>87.697979074820751</v>
      </c>
      <c r="M51" s="29">
        <f t="shared" si="18"/>
        <v>131.49151074020938</v>
      </c>
      <c r="N51" s="29">
        <f t="shared" si="18"/>
        <v>92.826222092404919</v>
      </c>
      <c r="O51" s="29">
        <f t="shared" si="18"/>
        <v>95.814024640503817</v>
      </c>
      <c r="P51" s="29">
        <f t="shared" si="18"/>
        <v>143.40606763744904</v>
      </c>
      <c r="Q51" s="29">
        <f>SUM(E51:P51)</f>
        <v>1159.272291099853</v>
      </c>
    </row>
    <row r="52" spans="2:17" x14ac:dyDescent="0.35">
      <c r="B52" s="4" t="s">
        <v>41</v>
      </c>
      <c r="E52" s="29">
        <f>+E51-E$34</f>
        <v>67.90123456790127</v>
      </c>
      <c r="F52" s="29">
        <f t="shared" ref="F52:P52" si="19">+F51-F$34</f>
        <v>124.57416714613623</v>
      </c>
      <c r="G52" s="29">
        <f t="shared" si="19"/>
        <v>214.80845828870997</v>
      </c>
      <c r="H52" s="29">
        <f t="shared" si="19"/>
        <v>165.49879707978619</v>
      </c>
      <c r="I52" s="29">
        <f t="shared" si="19"/>
        <v>180.3616491390278</v>
      </c>
      <c r="J52" s="29">
        <f t="shared" si="19"/>
        <v>281.24462300576056</v>
      </c>
      <c r="K52" s="29">
        <f t="shared" si="19"/>
        <v>205.37483736570039</v>
      </c>
      <c r="L52" s="29">
        <f t="shared" si="19"/>
        <v>216.38735824397588</v>
      </c>
      <c r="M52" s="29">
        <f t="shared" si="19"/>
        <v>329.67915820627059</v>
      </c>
      <c r="N52" s="29">
        <f t="shared" si="19"/>
        <v>236.05399760423768</v>
      </c>
      <c r="O52" s="29">
        <f t="shared" si="19"/>
        <v>245.52402537859803</v>
      </c>
      <c r="P52" s="29">
        <f t="shared" si="19"/>
        <v>369.98849056557174</v>
      </c>
      <c r="Q52" s="29">
        <f>SUM(E52:P52)</f>
        <v>2637.3967965916763</v>
      </c>
    </row>
  </sheetData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07b2b2bd-420c-4e4b-b733-c8f43c297b8a}" enabled="1" method="Standard" siteId="{1c95a1cf-2a77-4a93-b021-096144568ecd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 Svoboda</dc:creator>
  <cp:lastModifiedBy>Ann Svoboda</cp:lastModifiedBy>
  <dcterms:created xsi:type="dcterms:W3CDTF">2024-07-01T09:25:38Z</dcterms:created>
  <dcterms:modified xsi:type="dcterms:W3CDTF">2024-07-05T18:02:53Z</dcterms:modified>
</cp:coreProperties>
</file>